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ilan/NAS_DE/dreslerelektro/_projekty/_RES1_RES2 dokumenty/"/>
    </mc:Choice>
  </mc:AlternateContent>
  <xr:revisionPtr revIDLastSave="0" documentId="8_{CCE5E2D0-44AA-7140-9274-99F5B640F5EB}" xr6:coauthVersionLast="47" xr6:coauthVersionMax="47" xr10:uidLastSave="{00000000-0000-0000-0000-000000000000}"/>
  <bookViews>
    <workbookView xWindow="5880" yWindow="2900" windowWidth="27440" windowHeight="16240" xr2:uid="{74AA6539-19D4-6E44-9D21-B5B42583E7B9}"/>
  </bookViews>
  <sheets>
    <sheet name="NRB_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9" i="1"/>
  <c r="D5" i="1"/>
  <c r="D3" i="1"/>
  <c r="C7" i="1" s="1"/>
  <c r="D2" i="1"/>
  <c r="D4" i="1" s="1"/>
  <c r="C8" i="1" s="1"/>
  <c r="C11" i="1" s="1"/>
  <c r="C9" i="1" l="1"/>
  <c r="C10" i="1"/>
  <c r="C12" i="1" s="1"/>
  <c r="D14" i="1" l="1"/>
  <c r="C14" i="1"/>
  <c r="C13" i="1"/>
  <c r="C17" i="1" l="1"/>
  <c r="C18" i="1"/>
  <c r="D18" i="1" s="1"/>
  <c r="D19" i="1" l="1"/>
  <c r="E19" i="1" s="1"/>
  <c r="D20" i="1" l="1"/>
  <c r="E20" i="1" l="1"/>
</calcChain>
</file>

<file path=xl/sharedStrings.xml><?xml version="1.0" encoding="utf-8"?>
<sst xmlns="http://schemas.openxmlformats.org/spreadsheetml/2006/main" count="49" uniqueCount="27">
  <si>
    <t>Finanční nástroj (úvěr + dotace) Národní Rozvojová banka
FVE na podnikatelských budovách do 50kWp (mimo Prahu) pro vlastní spotřebu *</t>
  </si>
  <si>
    <t>roku</t>
  </si>
  <si>
    <t>měsíce</t>
  </si>
  <si>
    <t>Výkon FVE [kWp]</t>
  </si>
  <si>
    <t>let</t>
  </si>
  <si>
    <t>měsíců</t>
  </si>
  <si>
    <t>Kapacita akumulace nominální [kWh]**</t>
  </si>
  <si>
    <t>ANO</t>
  </si>
  <si>
    <t>Místo realizace (katastr)</t>
  </si>
  <si>
    <t>Dotace FVE 30%</t>
  </si>
  <si>
    <t>Dotace akumulace 50%</t>
  </si>
  <si>
    <t>dotační složka NRB ***</t>
  </si>
  <si>
    <t>Min. způsobilé výdaje FVE</t>
  </si>
  <si>
    <t>Min. způsobilé výdaje akumulace</t>
  </si>
  <si>
    <t>Min. způsobilé výdaje celkem bez DPH</t>
  </si>
  <si>
    <t>Vlastní zdroje min. 10% ZV</t>
  </si>
  <si>
    <t>Zvýhodněný úvěr max. 90% ZV</t>
  </si>
  <si>
    <t>Úvěrové parametry předpokládané</t>
  </si>
  <si>
    <t>délka úvěru v letech</t>
  </si>
  <si>
    <t>měsíční splátka s úrokem 0%</t>
  </si>
  <si>
    <t>Úvěr po odečtení dotace</t>
  </si>
  <si>
    <t>Splátky po dobu</t>
  </si>
  <si>
    <t>* toto není oficiální kalkulačka výzvy, výsledkem je předpokládaná výše dotace</t>
  </si>
  <si>
    <t>** do vzorce se počítá "využitelná kapacita akumulace", nikoli nominální. Většinou se jedná o 90% nominální hodnoty dle technického listu</t>
  </si>
  <si>
    <t>*** dotační složka se kontroluje s registrem de minimis, pakliže má žadatel přečerpáno, bude dotace nižší, pouze do limitu 300.000 EUR</t>
  </si>
  <si>
    <r>
      <t xml:space="preserve"> -</t>
    </r>
    <r>
      <rPr>
        <b/>
        <sz val="12"/>
        <color theme="1"/>
        <rFont val="Calibri"/>
        <family val="2"/>
      </rPr>
      <t xml:space="preserve"> využitelná / netto kapacita je 90%</t>
    </r>
    <r>
      <rPr>
        <sz val="12"/>
        <color theme="1"/>
        <rFont val="Calibri"/>
        <family val="2"/>
      </rPr>
      <t xml:space="preserve"> nominální kapacity? Případně upravte v %</t>
    </r>
  </si>
  <si>
    <t>mimo hlavní město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</si>
</sst>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-* #,##0.00\ [$Kč-405]_-;\-* #,##0.00\ [$Kč-405]_-;_-* &quot;-&quot;??\ [$Kč-405]_-;_-@_-"/>
    <numFmt numFmtId="167" formatCode="#,##0.00\ [$Kč-405]"/>
    <numFmt numFmtId="168" formatCode="#,##0.00\ &quot;Kč&quot;"/>
    <numFmt numFmtId="169" formatCode="_-* #,##0\ [$Kč-405]_-;\-* #,##0\ [$Kč-405]_-;_-* &quot;-&quot;??\ [$Kč-405]_-;_-@_-"/>
    <numFmt numFmtId="170" formatCode="0.0%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8"/>
      </top>
      <bottom style="thin">
        <color theme="8"/>
      </bottom>
      <diagonal/>
    </border>
    <border>
      <left style="medium">
        <color indexed="64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4" fontId="2" fillId="4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4" fontId="2" fillId="4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 applyProtection="1">
      <alignment vertical="center"/>
    </xf>
    <xf numFmtId="0" fontId="2" fillId="3" borderId="5" xfId="0" applyFont="1" applyFill="1" applyBorder="1" applyAlignment="1">
      <alignment horizontal="left" vertical="center" wrapText="1"/>
    </xf>
    <xf numFmtId="9" fontId="3" fillId="4" borderId="6" xfId="3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2" fontId="2" fillId="4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167" fontId="2" fillId="2" borderId="10" xfId="2" applyNumberFormat="1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168" fontId="5" fillId="5" borderId="1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168" fontId="2" fillId="2" borderId="10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168" fontId="6" fillId="6" borderId="12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left" vertical="center"/>
    </xf>
    <xf numFmtId="168" fontId="9" fillId="7" borderId="8" xfId="0" applyNumberFormat="1" applyFont="1" applyFill="1" applyBorder="1" applyAlignment="1">
      <alignment horizontal="center" vertical="center"/>
    </xf>
    <xf numFmtId="168" fontId="9" fillId="7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168" fontId="6" fillId="2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168" fontId="6" fillId="2" borderId="2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1" fontId="10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66" fontId="3" fillId="2" borderId="0" xfId="0" applyNumberFormat="1" applyFont="1" applyFill="1"/>
    <xf numFmtId="10" fontId="2" fillId="2" borderId="0" xfId="0" applyNumberFormat="1" applyFont="1" applyFill="1"/>
    <xf numFmtId="10" fontId="6" fillId="2" borderId="0" xfId="3" applyNumberFormat="1" applyFont="1" applyFill="1" applyProtection="1"/>
    <xf numFmtId="166" fontId="2" fillId="2" borderId="0" xfId="0" applyNumberFormat="1" applyFont="1" applyFill="1"/>
    <xf numFmtId="10" fontId="2" fillId="2" borderId="0" xfId="3" applyNumberFormat="1" applyFont="1" applyFill="1" applyProtection="1"/>
    <xf numFmtId="169" fontId="2" fillId="2" borderId="0" xfId="0" applyNumberFormat="1" applyFont="1" applyFill="1"/>
    <xf numFmtId="10" fontId="6" fillId="2" borderId="0" xfId="0" applyNumberFormat="1" applyFont="1" applyFill="1"/>
    <xf numFmtId="170" fontId="2" fillId="2" borderId="0" xfId="3" applyNumberFormat="1" applyFont="1" applyFill="1" applyProtection="1"/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8A4F-2710-5849-8450-C0D0B3BB7BB2}">
  <sheetPr>
    <tabColor rgb="FF92D050"/>
  </sheetPr>
  <dimension ref="B1:H45"/>
  <sheetViews>
    <sheetView tabSelected="1" zoomScale="140" zoomScaleNormal="140" workbookViewId="0">
      <selection activeCell="C3" sqref="C3"/>
    </sheetView>
  </sheetViews>
  <sheetFormatPr baseColWidth="10" defaultRowHeight="16" x14ac:dyDescent="0.2"/>
  <cols>
    <col min="1" max="1" width="1.6640625" style="1" customWidth="1"/>
    <col min="2" max="2" width="36.83203125" style="1" customWidth="1"/>
    <col min="3" max="3" width="48.33203125" style="1" customWidth="1"/>
    <col min="4" max="4" width="48.83203125" style="1" customWidth="1"/>
    <col min="5" max="5" width="16.6640625" style="1" customWidth="1"/>
    <col min="6" max="8" width="10.83203125" style="3"/>
    <col min="9" max="16384" width="10.83203125" style="1"/>
  </cols>
  <sheetData>
    <row r="1" spans="2:8" ht="10" customHeight="1" thickBot="1" x14ac:dyDescent="0.25">
      <c r="D1" s="2"/>
      <c r="E1" s="2"/>
    </row>
    <row r="2" spans="2:8" ht="52" customHeight="1" thickBot="1" x14ac:dyDescent="0.25">
      <c r="B2" s="4" t="s">
        <v>0</v>
      </c>
      <c r="C2" s="5"/>
      <c r="D2" s="6">
        <f>ROUND(IF(C5="ANO",C4*90%,C5*C4),2)</f>
        <v>0</v>
      </c>
      <c r="E2" s="2"/>
      <c r="F2" s="3">
        <v>1</v>
      </c>
      <c r="G2" s="3" t="s">
        <v>1</v>
      </c>
      <c r="H2" s="3" t="s">
        <v>2</v>
      </c>
    </row>
    <row r="3" spans="2:8" ht="35" customHeight="1" x14ac:dyDescent="0.2">
      <c r="B3" s="7" t="s">
        <v>3</v>
      </c>
      <c r="C3" s="8"/>
      <c r="D3" s="9" t="str">
        <f>IF(C3&gt;50,"výkon max. 50kWp","")</f>
        <v/>
      </c>
      <c r="E3" s="2"/>
      <c r="F3" s="3">
        <v>2</v>
      </c>
      <c r="G3" s="3" t="s">
        <v>4</v>
      </c>
      <c r="H3" s="3" t="s">
        <v>5</v>
      </c>
    </row>
    <row r="4" spans="2:8" ht="40" customHeight="1" x14ac:dyDescent="0.2">
      <c r="B4" s="10" t="s">
        <v>6</v>
      </c>
      <c r="C4" s="11"/>
      <c r="D4" s="12" t="str">
        <f>IF(D2&gt;(2*C3),"Podpořena bude využitelná kapacita max. do 2násobku výkonu FVE, tedy nominální kapacita "&amp;FLOOR(((2*C3)/90%),0.01)&amp;" kWh.",IF(D2&lt;(C3*50%),"Podpora je pro využitelnou kapacitu min.50% výkonu FVE, tedy nominální min. "&amp;CEILING(((C3*50%)/90%),0.1)&amp;" kWh.",""))</f>
        <v/>
      </c>
      <c r="E4" s="13"/>
      <c r="F4" s="3">
        <v>3</v>
      </c>
      <c r="G4" s="3" t="s">
        <v>4</v>
      </c>
      <c r="H4" s="3" t="s">
        <v>5</v>
      </c>
    </row>
    <row r="5" spans="2:8" ht="40" customHeight="1" x14ac:dyDescent="0.2">
      <c r="B5" s="14" t="s">
        <v>25</v>
      </c>
      <c r="C5" s="15" t="s">
        <v>7</v>
      </c>
      <c r="D5" s="16" t="str">
        <f>IF(OR(C4="",C4=0),"",D2&amp;" kWh využitelná kapacita, musí být prokázána garančními testy při uvedení do provozu.")</f>
        <v/>
      </c>
      <c r="E5" s="13"/>
      <c r="F5" s="3">
        <v>4</v>
      </c>
      <c r="G5" s="3" t="s">
        <v>4</v>
      </c>
      <c r="H5" s="3" t="s">
        <v>5</v>
      </c>
    </row>
    <row r="6" spans="2:8" ht="35" customHeight="1" thickBot="1" x14ac:dyDescent="0.25">
      <c r="B6" s="17" t="s">
        <v>8</v>
      </c>
      <c r="C6" s="18" t="s">
        <v>26</v>
      </c>
      <c r="D6" s="2"/>
      <c r="E6" s="19"/>
      <c r="F6" s="3">
        <v>5</v>
      </c>
      <c r="G6" s="3" t="s">
        <v>4</v>
      </c>
      <c r="H6" s="3" t="s">
        <v>5</v>
      </c>
    </row>
    <row r="7" spans="2:8" ht="25" customHeight="1" x14ac:dyDescent="0.2">
      <c r="B7" s="20" t="s">
        <v>9</v>
      </c>
      <c r="C7" s="21">
        <f>IFERROR(IF(D3="",0.3*(-1283*LN(C3)+32182)*C3,0),0)</f>
        <v>0</v>
      </c>
      <c r="D7" s="2"/>
      <c r="E7" s="19"/>
      <c r="F7" s="3">
        <v>6</v>
      </c>
      <c r="G7" s="3" t="s">
        <v>4</v>
      </c>
      <c r="H7" s="3" t="s">
        <v>5</v>
      </c>
    </row>
    <row r="8" spans="2:8" ht="25" customHeight="1" thickBot="1" x14ac:dyDescent="0.25">
      <c r="B8" s="20" t="s">
        <v>10</v>
      </c>
      <c r="C8" s="21">
        <f>IFERROR(IF(D4="",0.5*(-1230*LN(D2)+25460)*D2,IF(D2&gt;(C3*2),0.5*(-1230*LN(C3*2)+25460)*(C3*2),0)),0)</f>
        <v>0</v>
      </c>
      <c r="D8" s="2"/>
      <c r="E8" s="19"/>
      <c r="F8" s="3">
        <v>7</v>
      </c>
      <c r="G8" s="3" t="s">
        <v>4</v>
      </c>
      <c r="H8" s="3" t="s">
        <v>5</v>
      </c>
    </row>
    <row r="9" spans="2:8" ht="25" customHeight="1" thickBot="1" x14ac:dyDescent="0.25">
      <c r="B9" s="22" t="s">
        <v>11</v>
      </c>
      <c r="C9" s="23">
        <f>IF(C6="mimo hlavní město Praha",C7+C8,"Zkusit RES1")</f>
        <v>0</v>
      </c>
      <c r="D9" s="24" t="str">
        <f>IF(C3=0,"",IF(C3&gt;50,"","Rezervovaný výkon u distribuce max. "&amp;C3*30%&amp;" kWp."))</f>
        <v/>
      </c>
      <c r="E9" s="13"/>
      <c r="F9" s="3">
        <v>8</v>
      </c>
      <c r="G9" s="3" t="s">
        <v>4</v>
      </c>
      <c r="H9" s="3" t="s">
        <v>5</v>
      </c>
    </row>
    <row r="10" spans="2:8" ht="25" customHeight="1" x14ac:dyDescent="0.2">
      <c r="B10" s="25" t="s">
        <v>12</v>
      </c>
      <c r="C10" s="26">
        <f>C7/30%</f>
        <v>0</v>
      </c>
      <c r="D10" s="2"/>
      <c r="E10" s="19"/>
      <c r="F10" s="3">
        <v>9</v>
      </c>
      <c r="G10" s="3" t="s">
        <v>4</v>
      </c>
      <c r="H10" s="3" t="s">
        <v>5</v>
      </c>
    </row>
    <row r="11" spans="2:8" ht="25" customHeight="1" thickBot="1" x14ac:dyDescent="0.25">
      <c r="B11" s="25" t="s">
        <v>13</v>
      </c>
      <c r="C11" s="26">
        <f>C8/50%</f>
        <v>0</v>
      </c>
      <c r="D11" s="2"/>
      <c r="E11" s="2"/>
      <c r="F11" s="3">
        <v>10</v>
      </c>
      <c r="G11" s="3" t="s">
        <v>4</v>
      </c>
      <c r="H11" s="3" t="s">
        <v>5</v>
      </c>
    </row>
    <row r="12" spans="2:8" ht="25" customHeight="1" thickBot="1" x14ac:dyDescent="0.25">
      <c r="B12" s="27" t="s">
        <v>14</v>
      </c>
      <c r="C12" s="28">
        <f>SUM(C10:C11)</f>
        <v>0</v>
      </c>
      <c r="D12" s="2"/>
      <c r="E12" s="2"/>
      <c r="F12" s="3">
        <v>11</v>
      </c>
      <c r="G12" s="3" t="s">
        <v>4</v>
      </c>
      <c r="H12" s="3" t="s">
        <v>5</v>
      </c>
    </row>
    <row r="13" spans="2:8" ht="25" customHeight="1" thickBot="1" x14ac:dyDescent="0.25">
      <c r="B13" s="29" t="s">
        <v>15</v>
      </c>
      <c r="C13" s="30" t="str">
        <f>IF(C12&lt;500000,"",C12-C14)</f>
        <v/>
      </c>
      <c r="D13" s="2"/>
      <c r="E13" s="2"/>
      <c r="F13" s="3">
        <v>12</v>
      </c>
      <c r="G13" s="3" t="s">
        <v>4</v>
      </c>
    </row>
    <row r="14" spans="2:8" ht="35" customHeight="1" thickBot="1" x14ac:dyDescent="0.25">
      <c r="B14" s="29" t="s">
        <v>16</v>
      </c>
      <c r="C14" s="31">
        <f>IF((C12*90%)&gt;3000000,3000000,IF((C12*90%)&lt;500000,0,C12*90%))</f>
        <v>0</v>
      </c>
      <c r="D14" s="24" t="str">
        <f>IF((C12*90%)&gt;3000000,"Úvěr max. 3 miliony, zbytek hradí žadatel z vlastních zdrojů",IF((C12*90%)&lt;500000,"Úvěr min. 500tis., tato FVE nesplňuje podmínky",""))</f>
        <v>Úvěr min. 500tis., tato FVE nesplňuje podmínky</v>
      </c>
      <c r="E14" s="2"/>
      <c r="F14" s="3">
        <v>13</v>
      </c>
      <c r="G14" s="3" t="s">
        <v>4</v>
      </c>
    </row>
    <row r="15" spans="2:8" ht="25" customHeight="1" thickBot="1" x14ac:dyDescent="0.25">
      <c r="B15" s="32" t="s">
        <v>17</v>
      </c>
      <c r="C15" s="33"/>
      <c r="E15" s="2"/>
      <c r="F15" s="3">
        <v>14</v>
      </c>
      <c r="G15" s="3" t="s">
        <v>4</v>
      </c>
    </row>
    <row r="16" spans="2:8" ht="25" customHeight="1" x14ac:dyDescent="0.2">
      <c r="B16" s="34" t="s">
        <v>18</v>
      </c>
      <c r="C16" s="35">
        <v>10</v>
      </c>
      <c r="E16" s="2"/>
      <c r="F16" s="3">
        <v>15</v>
      </c>
      <c r="G16" s="3" t="s">
        <v>4</v>
      </c>
    </row>
    <row r="17" spans="2:5" s="3" customFormat="1" ht="25" customHeight="1" thickBot="1" x14ac:dyDescent="0.25">
      <c r="B17" s="36" t="s">
        <v>19</v>
      </c>
      <c r="C17" s="37" t="str">
        <f>IF(C14&lt;500000,"",C14/(C16*12))</f>
        <v/>
      </c>
      <c r="D17" s="1"/>
      <c r="E17" s="2"/>
    </row>
    <row r="18" spans="2:5" s="3" customFormat="1" ht="25" customHeight="1" x14ac:dyDescent="0.2">
      <c r="B18" s="38" t="s">
        <v>20</v>
      </c>
      <c r="C18" s="39">
        <f>C14-C9</f>
        <v>0</v>
      </c>
      <c r="D18" s="40" t="e">
        <f>(CEILING(C18/C17,1))</f>
        <v>#VALUE!</v>
      </c>
    </row>
    <row r="19" spans="2:5" s="3" customFormat="1" ht="25" customHeight="1" thickBot="1" x14ac:dyDescent="0.25">
      <c r="B19" s="41" t="s">
        <v>21</v>
      </c>
      <c r="C19" s="42">
        <f>IFERROR(IF(D20=0,D19&amp;" "&amp;E19,D19&amp;" "&amp;E19&amp;" a "&amp;D20&amp;" "&amp;E20),0)</f>
        <v>0</v>
      </c>
      <c r="D19" s="43" t="e">
        <f>FLOOR(D18/12,1)</f>
        <v>#VALUE!</v>
      </c>
      <c r="E19" s="3" t="e">
        <f>VLOOKUP(D19,F2:G16,2,FALSE)</f>
        <v>#VALUE!</v>
      </c>
    </row>
    <row r="20" spans="2:5" s="3" customFormat="1" ht="25" customHeight="1" x14ac:dyDescent="0.2">
      <c r="B20" s="44"/>
      <c r="C20" s="1"/>
      <c r="D20" s="3" t="e">
        <f>D18-D19*12</f>
        <v>#VALUE!</v>
      </c>
      <c r="E20" s="3" t="e">
        <f>VLOOKUP(D20,F2:H16,3,FALSE)</f>
        <v>#VALUE!</v>
      </c>
    </row>
    <row r="21" spans="2:5" s="3" customFormat="1" x14ac:dyDescent="0.2">
      <c r="B21" s="1" t="s">
        <v>22</v>
      </c>
      <c r="C21" s="1"/>
      <c r="D21" s="45"/>
      <c r="E21" s="45"/>
    </row>
    <row r="22" spans="2:5" s="3" customFormat="1" x14ac:dyDescent="0.2">
      <c r="B22" s="1" t="s">
        <v>23</v>
      </c>
      <c r="C22" s="1"/>
      <c r="D22" s="46"/>
      <c r="E22" s="46"/>
    </row>
    <row r="23" spans="2:5" s="3" customFormat="1" x14ac:dyDescent="0.2">
      <c r="B23" s="1" t="s">
        <v>24</v>
      </c>
      <c r="C23" s="1"/>
      <c r="D23" s="46"/>
      <c r="E23" s="47"/>
    </row>
    <row r="24" spans="2:5" s="3" customFormat="1" x14ac:dyDescent="0.2">
      <c r="B24" s="1"/>
      <c r="C24" s="48"/>
      <c r="D24" s="48"/>
      <c r="E24" s="48"/>
    </row>
    <row r="25" spans="2:5" s="3" customFormat="1" x14ac:dyDescent="0.2">
      <c r="B25" s="1"/>
      <c r="C25" s="1"/>
      <c r="D25" s="49"/>
      <c r="E25" s="49"/>
    </row>
    <row r="26" spans="2:5" s="3" customFormat="1" x14ac:dyDescent="0.2">
      <c r="B26" s="1"/>
      <c r="C26" s="1"/>
      <c r="D26" s="49"/>
      <c r="E26" s="1"/>
    </row>
    <row r="27" spans="2:5" s="3" customFormat="1" x14ac:dyDescent="0.2">
      <c r="B27" s="1"/>
      <c r="C27" s="1"/>
      <c r="D27" s="1"/>
      <c r="E27" s="48"/>
    </row>
    <row r="28" spans="2:5" s="3" customFormat="1" x14ac:dyDescent="0.2">
      <c r="B28" s="1"/>
      <c r="C28" s="1"/>
      <c r="D28" s="1"/>
      <c r="E28" s="48"/>
    </row>
    <row r="30" spans="2:5" s="3" customFormat="1" x14ac:dyDescent="0.2">
      <c r="B30" s="1"/>
      <c r="C30" s="1"/>
      <c r="D30" s="1"/>
      <c r="E30" s="49"/>
    </row>
    <row r="31" spans="2:5" s="3" customFormat="1" x14ac:dyDescent="0.2">
      <c r="B31" s="44"/>
      <c r="C31" s="50"/>
      <c r="D31" s="44"/>
      <c r="E31" s="44"/>
    </row>
    <row r="32" spans="2:5" s="3" customFormat="1" x14ac:dyDescent="0.2">
      <c r="B32" s="1"/>
      <c r="C32" s="50"/>
      <c r="D32" s="50"/>
      <c r="E32" s="50"/>
    </row>
    <row r="33" spans="2:5" s="3" customFormat="1" x14ac:dyDescent="0.2">
      <c r="B33" s="1"/>
      <c r="C33" s="51"/>
      <c r="D33" s="50"/>
      <c r="E33" s="52"/>
    </row>
    <row r="34" spans="2:5" s="3" customFormat="1" x14ac:dyDescent="0.2">
      <c r="B34" s="1"/>
      <c r="C34" s="51"/>
      <c r="D34" s="50"/>
      <c r="E34" s="52"/>
    </row>
    <row r="35" spans="2:5" s="3" customFormat="1" x14ac:dyDescent="0.2">
      <c r="B35" s="1"/>
      <c r="C35" s="51"/>
      <c r="D35" s="50"/>
      <c r="E35" s="52"/>
    </row>
    <row r="36" spans="2:5" s="3" customFormat="1" x14ac:dyDescent="0.2">
      <c r="B36" s="1"/>
      <c r="C36" s="46"/>
      <c r="D36" s="50"/>
      <c r="E36" s="52"/>
    </row>
    <row r="37" spans="2:5" s="3" customFormat="1" x14ac:dyDescent="0.2">
      <c r="B37" s="1"/>
      <c r="C37" s="46"/>
      <c r="D37" s="50"/>
      <c r="E37" s="52"/>
    </row>
    <row r="39" spans="2:5" s="3" customFormat="1" x14ac:dyDescent="0.2">
      <c r="B39" s="44"/>
      <c r="C39" s="50"/>
      <c r="D39" s="44"/>
      <c r="E39" s="44"/>
    </row>
    <row r="40" spans="2:5" s="3" customFormat="1" x14ac:dyDescent="0.2">
      <c r="B40" s="1"/>
      <c r="C40" s="50"/>
      <c r="D40" s="50"/>
      <c r="E40" s="50"/>
    </row>
    <row r="41" spans="2:5" s="3" customFormat="1" x14ac:dyDescent="0.2">
      <c r="B41" s="1"/>
      <c r="C41" s="51"/>
      <c r="D41" s="50"/>
      <c r="E41" s="52"/>
    </row>
    <row r="42" spans="2:5" s="3" customFormat="1" x14ac:dyDescent="0.2">
      <c r="B42" s="1"/>
      <c r="C42" s="51"/>
      <c r="D42" s="50"/>
      <c r="E42" s="52"/>
    </row>
    <row r="43" spans="2:5" s="3" customFormat="1" x14ac:dyDescent="0.2">
      <c r="B43" s="1"/>
      <c r="C43" s="51"/>
      <c r="D43" s="50"/>
      <c r="E43" s="52"/>
    </row>
    <row r="44" spans="2:5" s="3" customFormat="1" x14ac:dyDescent="0.2">
      <c r="B44" s="1"/>
      <c r="C44" s="51"/>
      <c r="D44" s="50"/>
      <c r="E44" s="52"/>
    </row>
    <row r="45" spans="2:5" s="3" customFormat="1" x14ac:dyDescent="0.2">
      <c r="B45" s="1"/>
      <c r="C45" s="51"/>
      <c r="D45" s="50"/>
      <c r="E45" s="52"/>
    </row>
  </sheetData>
  <sheetProtection selectLockedCells="1"/>
  <mergeCells count="1">
    <mergeCell ref="B2:C2"/>
  </mergeCells>
  <conditionalFormatting sqref="C3">
    <cfRule type="cellIs" dxfId="4" priority="4" operator="greaterThan">
      <formula>5000</formula>
    </cfRule>
    <cfRule type="expression" dxfId="3" priority="5">
      <formula>#REF!="PRAVDA"</formula>
    </cfRule>
  </conditionalFormatting>
  <conditionalFormatting sqref="C9">
    <cfRule type="cellIs" dxfId="2" priority="2" operator="equal">
      <formula>"min. výkon 50kWp"</formula>
    </cfRule>
  </conditionalFormatting>
  <conditionalFormatting sqref="D3">
    <cfRule type="cellIs" dxfId="1" priority="1" operator="equal">
      <formula>"max. výkon 5MWp"</formula>
    </cfRule>
    <cfRule type="cellIs" dxfId="0" priority="3" operator="equal">
      <formula>"min. výkon 50kWp"</formula>
    </cfRule>
  </conditionalFormatting>
  <dataValidations count="3">
    <dataValidation type="list" allowBlank="1" showInputMessage="1" showErrorMessage="1" sqref="C16" xr:uid="{D13B0298-8A54-7A44-852D-69634193EB34}">
      <formula1>$F$3:$F$16</formula1>
    </dataValidation>
    <dataValidation type="list" allowBlank="1" showInputMessage="1" showErrorMessage="1" sqref="C6" xr:uid="{03547C19-8E89-C44E-BD6F-6B948A3CF583}">
      <formula1>"hlavní město Praha, mimo hlavní město Praha"</formula1>
    </dataValidation>
    <dataValidation type="list" allowBlank="1" sqref="C5" xr:uid="{1C5A790F-B4EA-584F-ACDF-F5F702150EC3}">
      <formula1>"ANO"</formula1>
    </dataValidation>
  </dataValidations>
  <pageMargins left="0.7" right="0.7" top="0.75" bottom="0.75" header="0.3" footer="0.3"/>
  <ignoredErrors>
    <ignoredError sqref="D18:D20 E19:E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NRB_2024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 gods</dc:creator>
  <cp:lastModifiedBy>Solar gods</cp:lastModifiedBy>
  <dcterms:created xsi:type="dcterms:W3CDTF">2024-05-06T09:12:48Z</dcterms:created>
  <dcterms:modified xsi:type="dcterms:W3CDTF">2024-05-06T09:15:51Z</dcterms:modified>
</cp:coreProperties>
</file>